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💡 說明與變數設定" sheetId="1" state="visible" r:id="rId1"/>
    <sheet name="📊 5年TCO對照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000"/>
    <numFmt numFmtId="166" formatCode="$#,##0"/>
  </numFmts>
  <fonts count="7">
    <font>
      <name val="Calibri"/>
      <family val="2"/>
      <color theme="1"/>
      <sz val="11"/>
      <scheme val="minor"/>
    </font>
    <font>
      <name val="Microsoft JhengHei"/>
      <b val="1"/>
      <color rgb="00FFFFFF"/>
      <sz val="16"/>
    </font>
    <font>
      <name val="Microsoft JhengHei"/>
      <b val="1"/>
      <color rgb="000B192C"/>
      <sz val="12"/>
    </font>
    <font>
      <name val="Microsoft JhengHei"/>
      <i val="1"/>
      <color rgb="00666666"/>
      <sz val="9"/>
    </font>
    <font>
      <name val="Microsoft JhengHei"/>
      <b val="1"/>
      <color rgb="00FFFFFF"/>
      <sz val="10"/>
    </font>
    <font>
      <name val="Microsoft JhengHei"/>
      <sz val="10"/>
    </font>
    <font>
      <name val="Microsoft JhengHei"/>
      <b val="1"/>
      <sz val="10"/>
    </font>
  </fonts>
  <fills count="6">
    <fill>
      <patternFill/>
    </fill>
    <fill>
      <patternFill patternType="gray125"/>
    </fill>
    <fill>
      <patternFill patternType="solid">
        <fgColor rgb="000B192C"/>
        <bgColor rgb="000B192C"/>
      </patternFill>
    </fill>
    <fill>
      <patternFill patternType="solid">
        <fgColor rgb="00E8F8F5"/>
        <bgColor rgb="00E8F8F5"/>
      </patternFill>
    </fill>
    <fill>
      <patternFill patternType="solid">
        <fgColor rgb="00FFF9E6"/>
        <bgColor rgb="00FFF9E6"/>
      </patternFill>
    </fill>
    <fill>
      <patternFill patternType="solid">
        <fgColor rgb="00F9FAFB"/>
        <bgColor rgb="00F9FAFB"/>
      </patternFill>
    </fill>
  </fills>
  <borders count="3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top style="thin">
        <color rgb="00AAAAAA"/>
      </top>
      <bottom style="double">
        <color rgb="000B192C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center"/>
    </xf>
    <xf numFmtId="0" fontId="5" fillId="0" borderId="1" pivotButton="0" quotePrefix="0" xfId="0"/>
    <xf numFmtId="164" fontId="6" fillId="3" borderId="1" applyAlignment="1" pivotButton="0" quotePrefix="0" xfId="0">
      <alignment horizontal="right"/>
    </xf>
    <xf numFmtId="0" fontId="5" fillId="0" borderId="1" applyAlignment="1" pivotButton="0" quotePrefix="0" xfId="0">
      <alignment horizontal="center"/>
    </xf>
    <xf numFmtId="0" fontId="3" fillId="0" borderId="1" pivotButton="0" quotePrefix="0" xfId="0"/>
    <xf numFmtId="3" fontId="6" fillId="3" borderId="1" applyAlignment="1" pivotButton="0" quotePrefix="0" xfId="0">
      <alignment horizontal="right"/>
    </xf>
    <xf numFmtId="2" fontId="6" fillId="4" borderId="1" applyAlignment="1" pivotButton="0" quotePrefix="0" xfId="0">
      <alignment horizontal="right"/>
    </xf>
    <xf numFmtId="165" fontId="6" fillId="4" borderId="1" applyAlignment="1" pivotButton="0" quotePrefix="0" xfId="0">
      <alignment horizontal="right"/>
    </xf>
    <xf numFmtId="3" fontId="6" fillId="4" borderId="1" applyAlignment="1" pivotButton="0" quotePrefix="0" xfId="0">
      <alignment horizontal="right"/>
    </xf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3" fontId="5" fillId="5" borderId="1" applyAlignment="1" pivotButton="0" quotePrefix="0" xfId="0">
      <alignment horizontal="right"/>
    </xf>
    <xf numFmtId="166" fontId="5" fillId="0" borderId="1" applyAlignment="1" pivotButton="0" quotePrefix="0" xfId="0">
      <alignment horizontal="right"/>
    </xf>
    <xf numFmtId="0" fontId="5" fillId="3" borderId="1" pivotButton="0" quotePrefix="0" xfId="0"/>
    <xf numFmtId="0" fontId="6" fillId="3" borderId="2" pivotButton="0" quotePrefix="0" xfId="0"/>
    <xf numFmtId="3" fontId="5" fillId="0" borderId="1" applyAlignment="1" pivotButton="0" quotePrefix="0" xfId="0">
      <alignment horizontal="right"/>
    </xf>
    <xf numFmtId="166" fontId="5" fillId="5" borderId="1" applyAlignment="1" pivotButton="0" quotePrefix="0" xfId="0">
      <alignment horizontal="right"/>
    </xf>
    <xf numFmtId="166" fontId="6" fillId="0" borderId="1" applyAlignment="1" pivotButton="0" quotePrefix="0" xfId="0">
      <alignment horizontal="right"/>
    </xf>
    <xf numFmtId="0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left"/>
    </xf>
    <xf numFmtId="0" fontId="5" fillId="4" borderId="1" pivotButton="0" quotePrefix="0" xfId="0"/>
    <xf numFmtId="166" fontId="6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6" customWidth="1" min="3" max="3"/>
    <col width="45" customWidth="1" min="4" max="4"/>
  </cols>
  <sheetData>
    <row r="1" ht="25" customHeight="1">
      <c r="A1" s="1" t="inlineStr">
        <is>
          <t>鳳凰 AI ─ 企業 5 年 TCO 財務估算變數設定表</t>
        </is>
      </c>
    </row>
    <row r="2" ht="25" customHeight="1"/>
    <row r="3"/>
    <row r="4">
      <c r="A4" s="2" t="inlineStr">
        <is>
          <t>💡 使用說明：</t>
        </is>
      </c>
    </row>
    <row r="5">
      <c r="A5" s="3" t="inlineStr">
        <is>
          <t>1. 本試算表供企業 CIO、CFO 評估 AI 導入時「租用 SaaS (Rent)」、「API 混合自研 (Buy)」、「地端私有化微調 (Build)」的 5 年總體擁有成本 (TCO)。</t>
        </is>
      </c>
    </row>
    <row r="6">
      <c r="A6" s="3" t="inlineStr">
        <is>
          <t>2. 請在下方【綠色區域】與【橘黃區域】中修改您的企業規模與各方案之單價參數。下方公式將自動計算，並即時反應在【📊 5年TCO對照表】中。</t>
        </is>
      </c>
    </row>
    <row r="7">
      <c r="A7" s="3" t="inlineStr">
        <is>
          <t>3. 本模型考量了 API 查詢量成長率、Token 通膨係數（Agent 迴圈增加造成的 token 膨脹）、硬體折舊以及工程運維人力成本。</t>
        </is>
      </c>
    </row>
    <row r="8"/>
    <row r="9" ht="25" customHeight="1">
      <c r="A9" s="4" t="inlineStr">
        <is>
          <t>關鍵財務變數設定項目</t>
        </is>
      </c>
      <c r="B9" s="5" t="inlineStr">
        <is>
          <t>數值 (可手動修改)</t>
        </is>
      </c>
      <c r="C9" s="5" t="inlineStr">
        <is>
          <t>單位</t>
        </is>
      </c>
      <c r="D9" s="5" t="inlineStr">
        <is>
          <t>備註說明</t>
        </is>
      </c>
    </row>
    <row r="10" ht="22" customHeight="1">
      <c r="A10" s="2" t="inlineStr">
        <is>
          <t>一、企業基礎規模參數</t>
        </is>
      </c>
    </row>
    <row r="11" ht="20" customHeight="1">
      <c r="A11" s="6" t="inlineStr">
        <is>
          <t>活躍 AI 使用者比例</t>
        </is>
      </c>
      <c r="B11" s="7" t="n">
        <v>0.8</v>
      </c>
      <c r="C11" s="8" t="inlineStr">
        <is>
          <t>%</t>
        </is>
      </c>
      <c r="D11" s="9" t="inlineStr">
        <is>
          <t>實際日常使用 AI 的員工佔比 (如 80%)</t>
        </is>
      </c>
    </row>
    <row r="12" ht="20" customHeight="1">
      <c r="A12" s="6" t="inlineStr">
        <is>
          <t>每位活躍用戶每日平均 API 查詢次數</t>
        </is>
      </c>
      <c r="B12" s="10" t="n">
        <v>20</v>
      </c>
      <c r="C12" s="8" t="inlineStr">
        <is>
          <t>次/日</t>
        </is>
      </c>
      <c r="D12" s="9" t="inlineStr">
        <is>
          <t>每位員工每天提問或呼叫 AI 的次數</t>
        </is>
      </c>
    </row>
    <row r="13" ht="20" customHeight="1">
      <c r="A13" s="6" t="inlineStr">
        <is>
          <t>年工作日天數</t>
        </is>
      </c>
      <c r="B13" s="10" t="n">
        <v>250</v>
      </c>
      <c r="C13" s="8" t="inlineStr">
        <is>
          <t>天</t>
        </is>
      </c>
      <c r="D13" s="9" t="inlineStr">
        <is>
          <t>計算全年查詢量時使用 (標準為 250 天)</t>
        </is>
      </c>
    </row>
    <row r="14" ht="20" customHeight="1">
      <c r="A14" s="6" t="inlineStr">
        <is>
          <t>API 查詢量年成長率 (CAGR)</t>
        </is>
      </c>
      <c r="B14" s="7" t="n">
        <v>0.2</v>
      </c>
      <c r="C14" s="8" t="inlineStr">
        <is>
          <t>%</t>
        </is>
      </c>
      <c r="D14" s="9" t="inlineStr">
        <is>
          <t>每年因業務規模擴張或使用黏性增加的查詢成長率</t>
        </is>
      </c>
    </row>
    <row r="15" ht="20" customHeight="1">
      <c r="A15" s="6" t="inlineStr">
        <is>
          <t>Token 年通膨係數 (Agent 迴圈膨脹)</t>
        </is>
      </c>
      <c r="B15" s="7" t="n">
        <v>0.15</v>
      </c>
      <c r="C15" s="8" t="inlineStr">
        <is>
          <t>%</t>
        </is>
      </c>
      <c r="D15" s="9" t="inlineStr">
        <is>
          <t>每年因 Agent 迴圈增加、上下文增長導致單次查詢 Token 的成長率</t>
        </is>
      </c>
    </row>
    <row r="16"/>
    <row r="17" ht="22" customHeight="1">
      <c r="A17" s="2" t="inlineStr">
        <is>
          <t>二、方案 A：租用現成服務 (Rent - 如 Microsoft 365 Copilot)</t>
        </is>
      </c>
    </row>
    <row r="18" ht="20" customHeight="1">
      <c r="A18" s="6" t="inlineStr">
        <is>
          <t>美元兌換新台幣匯率</t>
        </is>
      </c>
      <c r="B18" s="11" t="n">
        <v>32.5</v>
      </c>
      <c r="C18" s="8" t="inlineStr">
        <is>
          <t>TWD</t>
        </is>
      </c>
      <c r="D18" s="9" t="inlineStr">
        <is>
          <t>用於將美金授權費用轉換為新台幣</t>
        </is>
      </c>
    </row>
    <row r="19"/>
    <row r="20" ht="22" customHeight="1">
      <c r="A20" s="2" t="inlineStr">
        <is>
          <t>三、方案 B：API 混合自研 (Buy - 透過 API Gateway 呼叫 Gemini/Claude)</t>
        </is>
      </c>
    </row>
    <row r="21" ht="20" customHeight="1">
      <c r="A21" s="6" t="inlineStr">
        <is>
          <t>每千 Output Tokens 費用 (USD)</t>
        </is>
      </c>
      <c r="B21" s="12" t="n">
        <v>0.0075</v>
      </c>
      <c r="C21" s="8" t="inlineStr">
        <is>
          <t>USD/1K Tokens</t>
        </is>
      </c>
      <c r="D21" s="9" t="inlineStr">
        <is>
          <t>2026 年主流推理模型 API 平均輸出價格</t>
        </is>
      </c>
    </row>
    <row r="22" ht="20" customHeight="1">
      <c r="A22" s="6" t="inlineStr">
        <is>
          <t>單次查詢平均 Input Tokens</t>
        </is>
      </c>
      <c r="B22" s="13" t="n">
        <v>1500</v>
      </c>
      <c r="C22" s="8" t="inlineStr">
        <is>
          <t>Tokens</t>
        </is>
      </c>
      <c r="D22" s="9" t="inlineStr">
        <is>
          <t>每次提問傳入的上下文大小（含 RAG 檢索內容）</t>
        </is>
      </c>
    </row>
    <row r="23" ht="20" customHeight="1">
      <c r="A23" s="6" t="inlineStr">
        <is>
          <t>單次查詢平均 Output Tokens</t>
        </is>
      </c>
      <c r="B23" s="13" t="n">
        <v>400</v>
      </c>
      <c r="C23" s="8" t="inlineStr">
        <is>
          <t>Tokens</t>
        </is>
      </c>
      <c r="D23" s="9" t="inlineStr">
        <is>
          <t>模型每次回答的平均長度</t>
        </is>
      </c>
    </row>
    <row r="24" ht="20" customHeight="1">
      <c r="A24" s="6" t="inlineStr">
        <is>
          <t>專案初始建置開發費 (TWD)</t>
        </is>
      </c>
      <c r="B24" s="13" t="n">
        <v>1500000</v>
      </c>
      <c r="C24" s="8" t="inlineStr">
        <is>
          <t>TWD</t>
        </is>
      </c>
      <c r="D24" s="9" t="inlineStr">
        <is>
          <t>委外開發或內部研發的第一年一次性建置費用</t>
        </is>
      </c>
    </row>
    <row r="25" ht="20" customHeight="1">
      <c r="A25" s="6" t="inlineStr">
        <is>
          <t>每年系統維運工時 (小時)</t>
        </is>
      </c>
      <c r="B25" s="13" t="n">
        <v>240</v>
      </c>
      <c r="C25" s="8" t="inlineStr">
        <is>
          <t>小時/年</t>
        </is>
      </c>
      <c r="D25" s="9" t="inlineStr">
        <is>
          <t>IT 管理員進行 API 金鑰維護、意圖路由調整的年工時</t>
        </is>
      </c>
    </row>
    <row r="26" ht="20" customHeight="1">
      <c r="A26" s="6" t="inlineStr">
        <is>
          <t>維運工程師時薪 (TWD)</t>
        </is>
      </c>
      <c r="B26" s="13" t="n">
        <v>800</v>
      </c>
      <c r="C26" s="8" t="inlineStr">
        <is>
          <t>TWD/小時</t>
        </is>
      </c>
      <c r="D26" s="9" t="inlineStr">
        <is>
          <t>計算內部維運人力機會成本之時薪</t>
        </is>
      </c>
    </row>
    <row r="27"/>
    <row r="28" ht="22" customHeight="1">
      <c r="A28" s="2" t="inlineStr">
        <is>
          <t>四、方案 C：地端私有化微調 (Build - 私有化部署 Llama-3/DeepSeek)</t>
        </is>
      </c>
    </row>
    <row r="29" ht="20" customHeight="1">
      <c r="A29" s="6" t="inlineStr">
        <is>
          <t>硬體折舊年限 (年)</t>
        </is>
      </c>
      <c r="B29" s="13" t="n">
        <v>5</v>
      </c>
      <c r="C29" s="8" t="inlineStr">
        <is>
          <t>年</t>
        </is>
      </c>
      <c r="D29" s="9" t="inlineStr">
        <is>
          <t>通常地端硬體採 5 年直線折舊法</t>
        </is>
      </c>
    </row>
    <row r="30" ht="20" customHeight="1">
      <c r="A30" s="6" t="inlineStr">
        <is>
          <t>機房電能與設施年維護費 (TWD)</t>
        </is>
      </c>
      <c r="B30" s="13" t="n">
        <v>300000</v>
      </c>
      <c r="C30" s="8" t="inlineStr">
        <is>
          <t>TWD/年</t>
        </is>
      </c>
      <c r="D30" s="9" t="inlineStr">
        <is>
          <t>機房電力、空調、專用頻寬與實體維安費用</t>
        </is>
      </c>
    </row>
    <row r="31" ht="20" customHeight="1">
      <c r="A31" s="6" t="inlineStr">
        <is>
          <t>每年系統維運工時 (小時)</t>
        </is>
      </c>
      <c r="B31" s="13" t="n">
        <v>600</v>
      </c>
      <c r="C31" s="8" t="inlineStr">
        <is>
          <t>小時/年</t>
        </is>
      </c>
      <c r="D31" s="9" t="inlineStr">
        <is>
          <t>地端伺服器硬體維護、模型更新、安全審計的年工時</t>
        </is>
      </c>
    </row>
    <row r="32" ht="20" customHeight="1">
      <c r="A32" s="6" t="inlineStr">
        <is>
          <t>維運工程師時薪 (TWD)</t>
        </is>
      </c>
      <c r="B32" s="13" t="n">
        <v>800</v>
      </c>
      <c r="C32" s="8" t="inlineStr">
        <is>
          <t>TWD/小時</t>
        </is>
      </c>
      <c r="D32" s="9" t="inlineStr">
        <is>
          <t>計算內部維運人力機會成本之時薪</t>
        </is>
      </c>
    </row>
  </sheetData>
  <mergeCells count="1">
    <mergeCell ref="A1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41" customWidth="1" min="2" max="2"/>
    <col width="141" customWidth="1" min="3" max="3"/>
    <col width="141" customWidth="1" min="4" max="4"/>
    <col width="141" customWidth="1" min="5" max="5"/>
    <col width="141" customWidth="1" min="6" max="6"/>
  </cols>
  <sheetData>
    <row r="1" ht="25" customHeight="1">
      <c r="A1" s="1" t="inlineStr">
        <is>
          <t>方案 A (SaaS) vs 方案 B (API) vs 方案 C (地端) 5 年 TCO 財務精算表</t>
        </is>
      </c>
    </row>
    <row r="2" ht="25" customHeight="1"/>
    <row r="3"/>
    <row r="4" ht="25" customHeight="1">
      <c r="A4" s="14" t="inlineStr">
        <is>
          <t>財務評估項目 \ 年度</t>
        </is>
      </c>
      <c r="B4" s="15" t="inlineStr">
        <is>
          <t>第一年 (Year 1)</t>
        </is>
      </c>
      <c r="C4" s="15" t="inlineStr">
        <is>
          <t>第二年 (Year 2)</t>
        </is>
      </c>
      <c r="D4" s="15" t="inlineStr">
        <is>
          <t>第三年 (Year 3)</t>
        </is>
      </c>
      <c r="E4" s="15" t="inlineStr">
        <is>
          <t>第四年 (Year 4)</t>
        </is>
      </c>
      <c r="F4" s="15" t="inlineStr">
        <is>
          <t>第五年 (Year 5)</t>
        </is>
      </c>
    </row>
    <row r="5" ht="22" customHeight="1">
      <c r="A5" s="2" t="inlineStr">
        <is>
          <t>方案 A：租用現成服務 (Rent)</t>
        </is>
      </c>
    </row>
    <row r="6">
      <c r="A6" s="6" t="inlineStr">
        <is>
          <t xml:space="preserve">  活躍 AI 使用者數 (人)</t>
        </is>
      </c>
      <c r="B6" s="16">
        <f>'💡 說明與變數設定'!$B$10*'💡 說明與變數設定'!$B$11</f>
        <v/>
      </c>
      <c r="C6" s="16">
        <f>B6</f>
        <v/>
      </c>
      <c r="D6" s="16">
        <f>C6</f>
        <v/>
      </c>
      <c r="E6" s="16">
        <f>D6</f>
        <v/>
      </c>
      <c r="F6" s="16">
        <f>E6</f>
        <v/>
      </c>
    </row>
    <row r="7">
      <c r="A7" s="6" t="inlineStr">
        <is>
          <t xml:space="preserve">  SaaS 租用授權費用 (TWD/年)</t>
        </is>
      </c>
      <c r="B7" s="17">
        <f>B6*'💡 說明與變數設定'!$B$17*12*'💡 說明與變數設定'!$B$18</f>
        <v/>
      </c>
      <c r="C7" s="17">
        <f>C6*'💡 說明與變數設定'!$B$17*12*'💡 說明與變數設定'!$B$18</f>
        <v/>
      </c>
      <c r="D7" s="17">
        <f>D6*'💡 說明與變數設定'!$B$17*12*'💡 說明與變數設定'!$B$18</f>
        <v/>
      </c>
      <c r="E7" s="17">
        <f>E6*'💡 說明與變數設定'!$B$17*12*'💡 說明與變數設定'!$B$18</f>
        <v/>
      </c>
      <c r="F7" s="17">
        <f>F6*'💡 說明與變數設定'!$B$17*12*'💡 說明與變數設定'!$B$18</f>
        <v/>
      </c>
    </row>
    <row r="8">
      <c r="A8" s="18" t="inlineStr">
        <is>
          <t xml:space="preserve">  ★ 方案 A 累計總成本 (TCO)</t>
        </is>
      </c>
      <c r="B8" s="19">
        <f>B7</f>
        <v/>
      </c>
      <c r="C8" s="19">
        <f>B8+C7</f>
        <v/>
      </c>
      <c r="D8" s="19">
        <f>C8+D7</f>
        <v/>
      </c>
      <c r="E8" s="19">
        <f>D8+E7</f>
        <v/>
      </c>
      <c r="F8" s="19">
        <f>E8+F7</f>
        <v/>
      </c>
    </row>
    <row r="9">
      <c r="A9" s="6" t="n"/>
    </row>
    <row r="10" ht="22" customHeight="1">
      <c r="A10" s="2" t="inlineStr">
        <is>
          <t>方案 B：API 混合自研 (Buy)</t>
        </is>
      </c>
    </row>
    <row r="11">
      <c r="A11" s="6" t="inlineStr">
        <is>
          <t xml:space="preserve">  全年查詢總次數 (次)</t>
        </is>
      </c>
      <c r="B11" s="20">
        <f>'💡 說明與變數設定'!$B$10*'💡 說明與變數設定'!$B$11*'💡 說明與變數設定'!$B$12*'💡 說明與變數設定'!$B$13</f>
        <v/>
      </c>
      <c r="C11" s="20">
        <f>B11*(1+'💡 說明與變數設定'!$B$14)</f>
        <v/>
      </c>
      <c r="D11" s="20">
        <f>C11*(1+'💡 說明與變數設定'!$B$14)</f>
        <v/>
      </c>
      <c r="E11" s="20">
        <f>D11*(1+'💡 說明與變數設定'!$B$14)</f>
        <v/>
      </c>
      <c r="F11" s="20">
        <f>E11*(1+'💡 說明與變數設定'!$B$14)</f>
        <v/>
      </c>
    </row>
    <row r="12">
      <c r="A12" s="6" t="inlineStr">
        <is>
          <t xml:space="preserve">  全年消耗 Token 數 (Tokens)</t>
        </is>
      </c>
      <c r="B12" s="16">
        <f>B11*('💡 說明與變數設定'!$B$22+'💡 說明與變數設定'!$B$23)</f>
        <v/>
      </c>
      <c r="C12" s="16">
        <f>B12*(1+'💡 說明與變數設定'!$B$14)*(1+'💡 說明與變數設定'!$B$15)</f>
        <v/>
      </c>
      <c r="D12" s="16">
        <f>C12*(1+'💡 說明與變數設定'!$B$14)*(1+'💡 說明與變數設定'!$B$15)</f>
        <v/>
      </c>
      <c r="E12" s="16">
        <f>D12*(1+'💡 說明與變數設定'!$B$14)*(1+'💡 說明與變數設定'!$B$15)</f>
        <v/>
      </c>
      <c r="F12" s="16">
        <f>E12*(1+'💡 說明與變數設定'!$B$14)*(1+'💡 說明與變數設定'!$B$15)</f>
        <v/>
      </c>
    </row>
    <row r="13">
      <c r="A13" s="6" t="inlineStr">
        <is>
          <t xml:space="preserve">  API 調用與算力消耗費 (TWD)</t>
        </is>
      </c>
      <c r="B13" s="17">
        <f>B11*(('💡 說明與變數設定'!$B$22*'💡 說明與變數設定'!$B$20/1000)+('💡 說明與變數設定'!$B$23*'💡 說明與變數設定'!$B$21/1000))*'💡 說明與變數設定'!$B$18*(1+'💡 說明與變數設定'!$B$15)^(1-1)</f>
        <v/>
      </c>
      <c r="C13" s="17">
        <f>C11*(('💡 說明與變數設定'!$B$22*'💡 說明與變數設定'!$B$20/1000)+('💡 說明與變數設定'!$B$23*'💡 說明與變數設定'!$B$21/1000))*'💡 說明與變數設定'!$B$18*(1+'💡 說明與變數設定'!$B$15)^(2-1)</f>
        <v/>
      </c>
      <c r="D13" s="17">
        <f>D11*(('💡 說明與變數設定'!$B$22*'💡 說明與變數設定'!$B$20/1000)+('💡 說明與變數設定'!$B$23*'💡 說明與變數設定'!$B$21/1000))*'💡 說明與變數設定'!$B$18*(1+'💡 說明與變數設定'!$B$15)^(3-1)</f>
        <v/>
      </c>
      <c r="E13" s="17">
        <f>E11*(('💡 說明與變數設定'!$B$22*'💡 說明與變數設定'!$B$20/1000)+('💡 說明與變數設定'!$B$23*'💡 說明與變數設定'!$B$21/1000))*'💡 說明與變數設定'!$B$18*(1+'💡 說明與變數設定'!$B$15)^(4-1)</f>
        <v/>
      </c>
      <c r="F13" s="17">
        <f>F11*(('💡 說明與變數設定'!$B$22*'💡 說明與變數設定'!$B$20/1000)+('💡 說明與變數設定'!$B$23*'💡 說明與變數設定'!$B$21/1000))*'💡 說明與變數設定'!$B$18*(1+'💡 說明與變數設定'!$B$15)^(5-1)</f>
        <v/>
      </c>
    </row>
    <row r="14">
      <c r="A14" s="6" t="inlineStr">
        <is>
          <t xml:space="preserve">  專案一次性開發建置費 (TWD)</t>
        </is>
      </c>
      <c r="B14" s="21">
        <f>'💡 說明與變數設定'!$B$24</f>
        <v/>
      </c>
      <c r="C14" s="21" t="n">
        <v>0</v>
      </c>
      <c r="D14" s="21" t="n">
        <v>0</v>
      </c>
      <c r="E14" s="21" t="n">
        <v>0</v>
      </c>
      <c r="F14" s="21" t="n">
        <v>0</v>
      </c>
    </row>
    <row r="15">
      <c r="A15" s="6" t="inlineStr">
        <is>
          <t xml:space="preserve">  IT 工程維運與優化人力成本 (TWD)</t>
        </is>
      </c>
      <c r="B15" s="17">
        <f>'💡 說明與變數設定'!$B$25*'💡 說明與變數設定'!$B$26</f>
        <v/>
      </c>
      <c r="C15" s="17">
        <f>'💡 說明與變數設定'!$B$25*'💡 說明與變數設定'!$B$26</f>
        <v/>
      </c>
      <c r="D15" s="17">
        <f>'💡 說明與變數設定'!$B$25*'💡 說明與變數設定'!$B$26</f>
        <v/>
      </c>
      <c r="E15" s="17">
        <f>'💡 說明與變數設定'!$B$25*'💡 說明與變數設定'!$B$26</f>
        <v/>
      </c>
      <c r="F15" s="17">
        <f>'💡 說明與變數設定'!$B$25*'💡 說明與變數設定'!$B$26</f>
        <v/>
      </c>
    </row>
    <row r="16">
      <c r="A16" s="6" t="inlineStr">
        <is>
          <t xml:space="preserve">  方案 B 年度費用小計 (TWD)</t>
        </is>
      </c>
      <c r="B16" s="21">
        <f>SUM(B13:B15)</f>
        <v/>
      </c>
      <c r="C16" s="21">
        <f>SUM(C13:C15)</f>
        <v/>
      </c>
      <c r="D16" s="21">
        <f>SUM(D13:D15)</f>
        <v/>
      </c>
      <c r="E16" s="21">
        <f>SUM(E13:E15)</f>
        <v/>
      </c>
      <c r="F16" s="21">
        <f>SUM(F13:F15)</f>
        <v/>
      </c>
    </row>
    <row r="17">
      <c r="A17" s="18" t="inlineStr">
        <is>
          <t xml:space="preserve">  ★ 方案 B 累計總成本 (TCO)</t>
        </is>
      </c>
      <c r="B17" s="19">
        <f>B16</f>
        <v/>
      </c>
      <c r="C17" s="19">
        <f>B17+C16</f>
        <v/>
      </c>
      <c r="D17" s="19">
        <f>C17+D16</f>
        <v/>
      </c>
      <c r="E17" s="19">
        <f>D17+E16</f>
        <v/>
      </c>
      <c r="F17" s="19">
        <f>E17+F16</f>
        <v/>
      </c>
    </row>
    <row r="18">
      <c r="A18" s="6" t="n"/>
    </row>
    <row r="19" ht="22" customHeight="1">
      <c r="A19" s="2" t="inlineStr">
        <is>
          <t>方案 C：地端私有化微調 (Build)</t>
        </is>
      </c>
    </row>
    <row r="20">
      <c r="A20" s="6" t="inlineStr">
        <is>
          <t xml:space="preserve">  硬體採購直線折舊攤提 (TWD)</t>
        </is>
      </c>
      <c r="B20" s="21">
        <f>IF(1&lt;='💡 說明與變數設定'!$B$29, '💡 說明與變數設定'!$B$28/'💡 說明與變數設定'!$B$29, 0)</f>
        <v/>
      </c>
      <c r="C20" s="21">
        <f>IF(2&lt;='💡 說明與變數設定'!$B$29, '💡 說明與變數設定'!$B$28/'💡 說明與變數設定'!$B$29, 0)</f>
        <v/>
      </c>
      <c r="D20" s="21">
        <f>IF(3&lt;='💡 說明與變數設定'!$B$29, '💡 說明與變數設定'!$B$28/'💡 說明與變數設定'!$B$29, 0)</f>
        <v/>
      </c>
      <c r="E20" s="21">
        <f>IF(4&lt;='💡 說明與變數設定'!$B$29, '💡 說明與變數設定'!$B$28/'💡 說明與變數設定'!$B$29, 0)</f>
        <v/>
      </c>
      <c r="F20" s="21">
        <f>IF(5&lt;='💡 說明與變數設定'!$B$29, '💡 說明與變數設定'!$B$28/'💡 說明與變數設定'!$B$29, 0)</f>
        <v/>
      </c>
    </row>
    <row r="21">
      <c r="A21" s="6" t="inlineStr">
        <is>
          <t xml:space="preserve">  機房電力與設施維護費 (TWD)</t>
        </is>
      </c>
      <c r="B21" s="17">
        <f>'💡 說明與變數設定'!$B$30</f>
        <v/>
      </c>
      <c r="C21" s="17">
        <f>'💡 說明與變數設定'!$B$30</f>
        <v/>
      </c>
      <c r="D21" s="17">
        <f>'💡 說明與變數設定'!$B$30</f>
        <v/>
      </c>
      <c r="E21" s="17">
        <f>'💡 說明與變數設定'!$B$30</f>
        <v/>
      </c>
      <c r="F21" s="17">
        <f>'💡 說明與變數設定'!$B$30</f>
        <v/>
      </c>
    </row>
    <row r="22">
      <c r="A22" s="6" t="inlineStr">
        <is>
          <t xml:space="preserve">  地端硬體維護與模型微調人力成本 (TWD)</t>
        </is>
      </c>
      <c r="B22" s="21">
        <f>'💡 說明與變數設定'!$B$31*'💡 說明與變數設定'!$B$32</f>
        <v/>
      </c>
      <c r="C22" s="21">
        <f>'💡 說明與變數設定'!$B$31*'💡 說明與變數設定'!$B$32</f>
        <v/>
      </c>
      <c r="D22" s="21">
        <f>'💡 說明與變數設定'!$B$31*'💡 說明與變數設定'!$B$32</f>
        <v/>
      </c>
      <c r="E22" s="21">
        <f>'💡 說明與變數設定'!$B$31*'💡 說明與變數設定'!$B$32</f>
        <v/>
      </c>
      <c r="F22" s="21">
        <f>'💡 說明與變數設定'!$B$31*'💡 說明與變數設定'!$B$32</f>
        <v/>
      </c>
    </row>
    <row r="23">
      <c r="A23" s="6" t="inlineStr">
        <is>
          <t xml:space="preserve">  方案 C 年度費用小計 (TWD)</t>
        </is>
      </c>
      <c r="B23" s="17">
        <f>SUM(B20:B22)</f>
        <v/>
      </c>
      <c r="C23" s="17">
        <f>SUM(C20:C22)</f>
        <v/>
      </c>
      <c r="D23" s="17">
        <f>SUM(D20:D22)</f>
        <v/>
      </c>
      <c r="E23" s="17">
        <f>SUM(E20:E22)</f>
        <v/>
      </c>
      <c r="F23" s="17">
        <f>SUM(F20:F22)</f>
        <v/>
      </c>
    </row>
    <row r="24">
      <c r="A24" s="18" t="inlineStr">
        <is>
          <t xml:space="preserve">  ★ 方案 C 累計總成本 (TCO)</t>
        </is>
      </c>
      <c r="B24" s="19">
        <f>B23</f>
        <v/>
      </c>
      <c r="C24" s="19">
        <f>B24+C23</f>
        <v/>
      </c>
      <c r="D24" s="19">
        <f>C24+D23</f>
        <v/>
      </c>
      <c r="E24" s="19">
        <f>D24+E23</f>
        <v/>
      </c>
      <c r="F24" s="19">
        <f>E24+F23</f>
        <v/>
      </c>
    </row>
    <row r="25">
      <c r="A25" s="6" t="n"/>
    </row>
    <row r="26" ht="22" customHeight="1">
      <c r="A26" s="2" t="inlineStr">
        <is>
          <t>💡 5 年累積 TCO 評估結論對比</t>
        </is>
      </c>
    </row>
    <row r="27" ht="20" customHeight="1">
      <c r="A27" s="6" t="inlineStr">
        <is>
          <t xml:space="preserve">  方案 A (租用 SaaS) 5 年總累積 TCO</t>
        </is>
      </c>
      <c r="B27" s="22">
        <f>F8</f>
        <v/>
      </c>
      <c r="C27" s="6" t="inlineStr">
        <is>
          <t>TWD</t>
        </is>
      </c>
      <c r="D27" s="23" t="n"/>
      <c r="E27" s="23" t="n"/>
      <c r="F27" s="23" t="n"/>
    </row>
    <row r="28" ht="20" customHeight="1">
      <c r="A28" s="6" t="inlineStr">
        <is>
          <t xml:space="preserve">  方案 B (API 混合自研) 5 年總累積 TCO</t>
        </is>
      </c>
      <c r="B28" s="22">
        <f>F17</f>
        <v/>
      </c>
      <c r="C28" s="6" t="inlineStr">
        <is>
          <t>TWD</t>
        </is>
      </c>
      <c r="D28" s="23" t="n"/>
      <c r="E28" s="23" t="n"/>
      <c r="F28" s="23" t="n"/>
    </row>
    <row r="29" ht="20" customHeight="1">
      <c r="A29" s="6" t="inlineStr">
        <is>
          <t xml:space="preserve">  方案 C (地端私有化) 5 年總累積 TCO</t>
        </is>
      </c>
      <c r="B29" s="22">
        <f>F24</f>
        <v/>
      </c>
      <c r="C29" s="6" t="inlineStr">
        <is>
          <t>TWD</t>
        </is>
      </c>
      <c r="D29" s="23" t="n"/>
      <c r="E29" s="23" t="n"/>
      <c r="F29" s="23" t="n"/>
    </row>
    <row r="30" ht="20" customHeight="1">
      <c r="A30" s="6" t="n"/>
      <c r="B30" s="22" t="n"/>
      <c r="C30" s="6" t="n"/>
      <c r="D30" s="23" t="n"/>
      <c r="E30" s="23" t="n"/>
      <c r="F30" s="23" t="n"/>
    </row>
    <row r="31" ht="20" customHeight="1">
      <c r="A31" s="24" t="inlineStr">
        <is>
          <t xml:space="preserve">  🏆 最具財務性價比 (最佳方案)</t>
        </is>
      </c>
      <c r="B31" s="25">
        <f>IF(B27&lt;IF(B28&lt;B29, B28, B29), "方案 A (租用 SaaS)", IF(B28&lt;B29, "方案 B (API 混合)", "方案 C (地端私有化)"))</f>
        <v/>
      </c>
      <c r="C31" s="26" t="n"/>
      <c r="D31" s="23" t="n"/>
      <c r="E31" s="23" t="n"/>
      <c r="F31" s="23" t="n"/>
    </row>
    <row r="32" ht="20" customHeight="1">
      <c r="A32" s="24" t="inlineStr">
        <is>
          <t xml:space="preserve">  💰 最佳方案相比最昂貴方案之累計節省</t>
        </is>
      </c>
      <c r="B32" s="27">
        <f>MAX(B27, B28, B29) - MIN(B27, B28, B29)</f>
        <v/>
      </c>
      <c r="C32" s="26" t="inlineStr">
        <is>
          <t>TWD</t>
        </is>
      </c>
      <c r="D32" s="23" t="n"/>
      <c r="E32" s="23" t="n"/>
      <c r="F32" s="23" t="n"/>
    </row>
  </sheetData>
  <mergeCells count="1">
    <mergeCell ref="A1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2026-06-12T04:47:07Z</dcterms:created>
  <dcterms:modified xsi:type="dcterms:W3CDTF">2026-06-12T04:47:07Z</dcterms:modified>
</cp:coreProperties>
</file>